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590" windowHeight="8520" activeTab="2"/>
  </bookViews>
  <sheets>
    <sheet name="Hired Labour" sheetId="1" r:id="rId1"/>
    <sheet name="Owner Manager" sheetId="2" r:id="rId2"/>
    <sheet name="Instructions" sheetId="3" r:id="rId3"/>
  </sheets>
  <definedNames>
    <definedName name="_xlnm.Print_Area" localSheetId="0">'Hired Labour'!$A$2:$H$48</definedName>
    <definedName name="_xlnm.Print_Area" localSheetId="2">'Instructions'!$A$1:$M$60</definedName>
  </definedNames>
  <calcPr fullCalcOnLoad="1"/>
</workbook>
</file>

<file path=xl/sharedStrings.xml><?xml version="1.0" encoding="utf-8"?>
<sst xmlns="http://schemas.openxmlformats.org/spreadsheetml/2006/main" count="147" uniqueCount="82">
  <si>
    <t>Name:</t>
  </si>
  <si>
    <t>Year:</t>
  </si>
  <si>
    <t>Period</t>
  </si>
  <si>
    <t>Yearly Total</t>
  </si>
  <si>
    <t>Salary</t>
  </si>
  <si>
    <t>Nov-Feb</t>
  </si>
  <si>
    <t>Rate/Hr</t>
  </si>
  <si>
    <t>Wages</t>
  </si>
  <si>
    <t>Mar-Oct</t>
  </si>
  <si>
    <t xml:space="preserve">   Cash Salary &amp; Wages Subtotal:</t>
  </si>
  <si>
    <t>Social Security Benefit - % Rate:</t>
  </si>
  <si>
    <t>4a</t>
  </si>
  <si>
    <t>Housing</t>
  </si>
  <si>
    <t>4b</t>
  </si>
  <si>
    <t>4c</t>
  </si>
  <si>
    <t>Meal Allowance, Groceries</t>
  </si>
  <si>
    <t>5a</t>
  </si>
  <si>
    <t>Beef, Farm Produce</t>
  </si>
  <si>
    <t>5b</t>
  </si>
  <si>
    <t>6a</t>
  </si>
  <si>
    <t>6b</t>
  </si>
  <si>
    <t>6c</t>
  </si>
  <si>
    <t>7a</t>
  </si>
  <si>
    <t>7b</t>
  </si>
  <si>
    <t>7c</t>
  </si>
  <si>
    <t>9a</t>
  </si>
  <si>
    <t>Bonus- Based on Yearend Results</t>
  </si>
  <si>
    <t>9b</t>
  </si>
  <si>
    <t xml:space="preserve">        Total Compensation:</t>
  </si>
  <si>
    <t>Total Hours Worked Per Year</t>
  </si>
  <si>
    <t>(excl bonus &amp; ret.)</t>
  </si>
  <si>
    <t>(incl bonus/ret)</t>
  </si>
  <si>
    <t>Total Compensation per Hour</t>
  </si>
  <si>
    <r>
      <t>Total Value of Non-Taxable Benefits</t>
    </r>
    <r>
      <rPr>
        <sz val="12"/>
        <rFont val="Arial MT"/>
        <family val="0"/>
      </rPr>
      <t xml:space="preserve"> </t>
    </r>
    <r>
      <rPr>
        <sz val="10"/>
        <rFont val="Arial MT"/>
        <family val="0"/>
      </rPr>
      <t>(Items 4-7)</t>
    </r>
  </si>
  <si>
    <t>Non-Taxable Benefit Analysis @ Tax Rate:</t>
  </si>
  <si>
    <r>
      <t xml:space="preserve">Pre-Tax Wage Equivalent </t>
    </r>
    <r>
      <rPr>
        <sz val="10"/>
        <rFont val="Arial MT"/>
        <family val="0"/>
      </rPr>
      <t>(Line 12/(1-TaxRate)</t>
    </r>
  </si>
  <si>
    <r>
      <t xml:space="preserve">Total Tax Savings </t>
    </r>
    <r>
      <rPr>
        <sz val="10"/>
        <rFont val="Arial MT"/>
        <family val="0"/>
      </rPr>
      <t>(Line 13-Line 12)</t>
    </r>
  </si>
  <si>
    <t xml:space="preserve">  "       "        "       "             "            - Per Hour</t>
  </si>
  <si>
    <t>Tax Table Summary</t>
  </si>
  <si>
    <t>High Rate</t>
  </si>
  <si>
    <t>Low Rate</t>
  </si>
  <si>
    <t>Total Tax Rate</t>
  </si>
  <si>
    <t>Non-Taxable Benefit Analysis @ Tax Rate: *</t>
  </si>
  <si>
    <t xml:space="preserve">* Tax Table Summary </t>
  </si>
  <si>
    <t>9c</t>
  </si>
  <si>
    <r>
      <t>Tot. Pre-Tax Wage Equivalent-</t>
    </r>
    <r>
      <rPr>
        <sz val="10"/>
        <rFont val="Arial MT"/>
        <family val="0"/>
      </rPr>
      <t>(Line 9c+ Line 14)</t>
    </r>
  </si>
  <si>
    <r>
      <t>Tot. Pre-Tax Wage Equivalent-</t>
    </r>
    <r>
      <rPr>
        <sz val="10"/>
        <rFont val="Arial MT"/>
        <family val="0"/>
      </rPr>
      <t>(Line 9c + Line 14)</t>
    </r>
  </si>
  <si>
    <t>Provincial NS Tax</t>
  </si>
  <si>
    <t>Cdn Federal Tax</t>
  </si>
  <si>
    <t>CPP</t>
  </si>
  <si>
    <t xml:space="preserve">Employment Insurance </t>
  </si>
  <si>
    <t>Hired Labour Compensation Summary</t>
  </si>
  <si>
    <t>Owner/Manager Compensation Summary</t>
  </si>
  <si>
    <t>Hrs/Month</t>
  </si>
  <si>
    <t># of Months</t>
  </si>
  <si>
    <t xml:space="preserve">  Rate/Month</t>
  </si>
  <si>
    <t>Rate/Month</t>
  </si>
  <si>
    <t>Social Security Benefit (% Rate):</t>
  </si>
  <si>
    <t>4d</t>
  </si>
  <si>
    <t>Internet, Phone, etc.</t>
  </si>
  <si>
    <t>Utilities - Power, Water, etc.</t>
  </si>
  <si>
    <t>Transportation - Pick-Up Truck, etc.</t>
  </si>
  <si>
    <t>Other -</t>
  </si>
  <si>
    <t>Insurance - Medical</t>
  </si>
  <si>
    <t>Retirement Contribution (% Rate)</t>
  </si>
  <si>
    <t>Bonus - Based on Yearend Results</t>
  </si>
  <si>
    <t>Other - Auto Insurance, fuel, maint.</t>
  </si>
  <si>
    <t xml:space="preserve">Other - Spouse and children </t>
  </si>
  <si>
    <r>
      <t xml:space="preserve">        Total Wage and Benefits Value:</t>
    </r>
    <r>
      <rPr>
        <i/>
        <sz val="10"/>
        <rFont val="Arial MT"/>
        <family val="0"/>
      </rPr>
      <t xml:space="preserve"> </t>
    </r>
  </si>
  <si>
    <t>1/2 beef - 350lb @$2.50/lb</t>
  </si>
  <si>
    <t>Boarding 2 Horses + Feed</t>
  </si>
  <si>
    <t>(excl. bonus/ret.)</t>
  </si>
  <si>
    <t># Months</t>
  </si>
  <si>
    <t>Other - Spouse &amp; children</t>
  </si>
  <si>
    <t xml:space="preserve">        Total Wage and Benefits Value:</t>
  </si>
  <si>
    <t xml:space="preserve">This compensation calculation tool was generously provided by Dick Wittman, a farm business consultant, farmer and rancher dedicated to farm management excellence. This tool is part of a larger farm management resource called the Building an Effective Farm Management System Guidebook available at www.wittmanconsulting.com.  </t>
  </si>
  <si>
    <r>
      <rPr>
        <sz val="9"/>
        <rFont val="Calibri"/>
        <family val="2"/>
      </rPr>
      <t>©</t>
    </r>
    <r>
      <rPr>
        <sz val="9"/>
        <rFont val="Arial"/>
        <family val="2"/>
      </rPr>
      <t xml:space="preserve"> Wittman Consulting</t>
    </r>
  </si>
  <si>
    <t>Notes</t>
  </si>
  <si>
    <t>Total Paid Hours Worked Per Year</t>
  </si>
  <si>
    <t xml:space="preserve">Value of UnPaid Hours Worked </t>
  </si>
  <si>
    <t>UnPaid Work:</t>
  </si>
  <si>
    <t>(ex. domestic responsibilities)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</si>
</sst>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quot;#,##0.0"/>
    <numFmt numFmtId="174" formatCode="&quot;Yes&quot;;&quot;Yes&quot;;&quot;No&quot;"/>
    <numFmt numFmtId="175" formatCode="&quot;True&quot;;&quot;True&quot;;&quot;False&quot;"/>
    <numFmt numFmtId="176" formatCode="&quot;On&quot;;&quot;On&quot;;&quot;Off&quot;"/>
    <numFmt numFmtId="177" formatCode="[$€-2]\ #,##0.00_);[Red]\([$€-2]\ #,##0.00\)"/>
  </numFmts>
  <fonts count="64">
    <font>
      <sz val="10"/>
      <name val="Arial"/>
      <family val="2"/>
    </font>
    <font>
      <b/>
      <sz val="14"/>
      <name val="Arial MT"/>
      <family val="0"/>
    </font>
    <font>
      <sz val="14"/>
      <name val="Arial MT"/>
      <family val="0"/>
    </font>
    <font>
      <b/>
      <sz val="12"/>
      <name val="Arial MT"/>
      <family val="0"/>
    </font>
    <font>
      <i/>
      <sz val="12"/>
      <name val="Arial MT"/>
      <family val="0"/>
    </font>
    <font>
      <b/>
      <u val="single"/>
      <sz val="12"/>
      <name val="Arial MT"/>
      <family val="0"/>
    </font>
    <font>
      <b/>
      <u val="single"/>
      <sz val="14"/>
      <name val="Arial MT"/>
      <family val="0"/>
    </font>
    <font>
      <sz val="12"/>
      <color indexed="12"/>
      <name val="Arial MT"/>
      <family val="0"/>
    </font>
    <font>
      <b/>
      <i/>
      <sz val="12"/>
      <name val="Arial MT"/>
      <family val="0"/>
    </font>
    <font>
      <u val="single"/>
      <sz val="12"/>
      <name val="Arial MT"/>
      <family val="0"/>
    </font>
    <font>
      <i/>
      <sz val="10"/>
      <name val="Arial MT"/>
      <family val="0"/>
    </font>
    <font>
      <sz val="12"/>
      <name val="Arial MT"/>
      <family val="0"/>
    </font>
    <font>
      <sz val="10"/>
      <name val="Arial MT"/>
      <family val="0"/>
    </font>
    <font>
      <u val="single"/>
      <sz val="12"/>
      <color indexed="12"/>
      <name val="Arial MT"/>
      <family val="0"/>
    </font>
    <font>
      <sz val="12"/>
      <name val="Arial"/>
      <family val="2"/>
    </font>
    <font>
      <b/>
      <sz val="12"/>
      <name val="Arial"/>
      <family val="2"/>
    </font>
    <font>
      <b/>
      <u val="single"/>
      <sz val="12"/>
      <name val="Arial"/>
      <family val="2"/>
    </font>
    <font>
      <u val="single"/>
      <sz val="12"/>
      <name val="Arial"/>
      <family val="2"/>
    </font>
    <font>
      <b/>
      <i/>
      <sz val="12"/>
      <name val="Arial"/>
      <family val="2"/>
    </font>
    <font>
      <sz val="9"/>
      <name val="Arial"/>
      <family val="2"/>
    </font>
    <font>
      <sz val="9"/>
      <name val="Calibri"/>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2"/>
      <color indexed="8"/>
      <name val="Arial"/>
      <family val="0"/>
    </font>
    <font>
      <sz val="12"/>
      <color indexed="8"/>
      <name val="Arial"/>
      <family val="0"/>
    </font>
    <font>
      <sz val="11"/>
      <color indexed="8"/>
      <name val="Arial"/>
      <family val="0"/>
    </font>
    <font>
      <b/>
      <sz val="11"/>
      <color indexed="8"/>
      <name val="Arial"/>
      <family val="0"/>
    </font>
    <font>
      <b/>
      <u val="single"/>
      <sz val="11"/>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double"/>
    </border>
    <border>
      <left style="thin"/>
      <right style="thin"/>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6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pplyProtection="1">
      <alignment horizontal="right"/>
      <protection/>
    </xf>
    <xf numFmtId="0" fontId="4" fillId="0" borderId="10" xfId="0" applyFont="1" applyBorder="1" applyAlignment="1" applyProtection="1">
      <alignment horizontal="left"/>
      <protection/>
    </xf>
    <xf numFmtId="0" fontId="0" fillId="0" borderId="11" xfId="0" applyBorder="1" applyAlignment="1">
      <alignment/>
    </xf>
    <xf numFmtId="0" fontId="4" fillId="0" borderId="10" xfId="0" applyFont="1" applyBorder="1" applyAlignment="1" applyProtection="1">
      <alignment/>
      <protection/>
    </xf>
    <xf numFmtId="0" fontId="5" fillId="0" borderId="0" xfId="0" applyFont="1" applyAlignment="1" applyProtection="1">
      <alignment horizontal="left"/>
      <protection/>
    </xf>
    <xf numFmtId="0" fontId="6" fillId="0" borderId="0" xfId="0" applyFont="1" applyAlignment="1">
      <alignment/>
    </xf>
    <xf numFmtId="0" fontId="5" fillId="0" borderId="0" xfId="0" applyFont="1" applyAlignment="1" applyProtection="1">
      <alignment horizontal="right"/>
      <protection/>
    </xf>
    <xf numFmtId="0" fontId="0" fillId="0" borderId="0" xfId="0" applyAlignment="1" applyProtection="1">
      <alignment/>
      <protection/>
    </xf>
    <xf numFmtId="0" fontId="3" fillId="0" borderId="0" xfId="0" applyFont="1" applyAlignment="1" applyProtection="1">
      <alignment horizontal="left"/>
      <protection/>
    </xf>
    <xf numFmtId="164" fontId="7" fillId="0" borderId="12" xfId="0" applyNumberFormat="1" applyFont="1" applyBorder="1" applyAlignment="1" applyProtection="1">
      <alignment/>
      <protection locked="0"/>
    </xf>
    <xf numFmtId="0" fontId="0" fillId="0" borderId="0" xfId="0" applyAlignment="1" applyProtection="1">
      <alignment horizontal="left"/>
      <protection/>
    </xf>
    <xf numFmtId="0" fontId="7" fillId="0" borderId="12" xfId="0" applyFont="1" applyBorder="1" applyAlignment="1" applyProtection="1">
      <alignment/>
      <protection locked="0"/>
    </xf>
    <xf numFmtId="0" fontId="3" fillId="0" borderId="0" xfId="0" applyFont="1" applyAlignment="1">
      <alignment/>
    </xf>
    <xf numFmtId="166" fontId="0" fillId="0" borderId="0" xfId="0" applyNumberFormat="1" applyAlignment="1" applyProtection="1">
      <alignment/>
      <protection/>
    </xf>
    <xf numFmtId="166" fontId="7" fillId="0" borderId="12" xfId="0" applyNumberFormat="1" applyFont="1" applyBorder="1" applyAlignment="1" applyProtection="1">
      <alignment/>
      <protection locked="0"/>
    </xf>
    <xf numFmtId="0" fontId="7" fillId="0" borderId="13" xfId="0" applyFont="1" applyBorder="1" applyAlignment="1" applyProtection="1">
      <alignment/>
      <protection locked="0"/>
    </xf>
    <xf numFmtId="10" fontId="7" fillId="0" borderId="12" xfId="0" applyNumberFormat="1" applyFont="1" applyBorder="1" applyAlignment="1" applyProtection="1">
      <alignment/>
      <protection locked="0"/>
    </xf>
    <xf numFmtId="0" fontId="9" fillId="0" borderId="0" xfId="0" applyFont="1" applyAlignment="1" applyProtection="1">
      <alignment horizontal="right"/>
      <protection/>
    </xf>
    <xf numFmtId="0" fontId="0" fillId="0" borderId="0" xfId="0" applyAlignment="1" applyProtection="1">
      <alignment horizontal="right"/>
      <protection/>
    </xf>
    <xf numFmtId="0" fontId="0" fillId="0" borderId="0" xfId="0" applyAlignment="1">
      <alignment horizontal="right"/>
    </xf>
    <xf numFmtId="0" fontId="10" fillId="0" borderId="0" xfId="0" applyFont="1" applyAlignment="1" applyProtection="1">
      <alignment horizontal="left"/>
      <protection/>
    </xf>
    <xf numFmtId="164" fontId="7" fillId="0" borderId="0" xfId="0" applyNumberFormat="1" applyFont="1" applyAlignment="1" applyProtection="1">
      <alignment/>
      <protection locked="0"/>
    </xf>
    <xf numFmtId="9" fontId="0" fillId="0" borderId="12" xfId="59" applyFont="1" applyBorder="1" applyAlignment="1">
      <alignment/>
    </xf>
    <xf numFmtId="0" fontId="5" fillId="0" borderId="0" xfId="0" applyFont="1" applyAlignment="1">
      <alignment/>
    </xf>
    <xf numFmtId="166" fontId="5" fillId="0" borderId="0" xfId="0" applyNumberFormat="1" applyFont="1" applyAlignment="1" applyProtection="1">
      <alignment horizontal="left"/>
      <protection/>
    </xf>
    <xf numFmtId="0" fontId="12" fillId="0" borderId="0" xfId="0" applyFont="1" applyAlignment="1">
      <alignment/>
    </xf>
    <xf numFmtId="10" fontId="0" fillId="0" borderId="14" xfId="0" applyNumberFormat="1" applyBorder="1" applyAlignment="1" applyProtection="1">
      <alignment/>
      <protection/>
    </xf>
    <xf numFmtId="164" fontId="0" fillId="0" borderId="0" xfId="0" applyNumberFormat="1" applyAlignment="1" applyProtection="1">
      <alignment/>
      <protection/>
    </xf>
    <xf numFmtId="10" fontId="13" fillId="0" borderId="12" xfId="0" applyNumberFormat="1" applyFont="1" applyBorder="1" applyAlignment="1" applyProtection="1">
      <alignment/>
      <protection locked="0"/>
    </xf>
    <xf numFmtId="10" fontId="0" fillId="0" borderId="15" xfId="0" applyNumberFormat="1" applyBorder="1" applyAlignment="1" applyProtection="1">
      <alignment/>
      <protection/>
    </xf>
    <xf numFmtId="10" fontId="0" fillId="0" borderId="16" xfId="0" applyNumberFormat="1" applyBorder="1" applyAlignment="1" applyProtection="1">
      <alignment/>
      <protection/>
    </xf>
    <xf numFmtId="0" fontId="14" fillId="0" borderId="0" xfId="0" applyFont="1" applyAlignment="1">
      <alignment/>
    </xf>
    <xf numFmtId="166" fontId="14" fillId="0" borderId="0" xfId="0" applyNumberFormat="1" applyFont="1" applyAlignment="1" applyProtection="1">
      <alignment/>
      <protection/>
    </xf>
    <xf numFmtId="0" fontId="16" fillId="0" borderId="0" xfId="0" applyFont="1" applyAlignment="1">
      <alignment horizontal="right"/>
    </xf>
    <xf numFmtId="166" fontId="14" fillId="0" borderId="10" xfId="0" applyNumberFormat="1" applyFont="1" applyBorder="1" applyAlignment="1" applyProtection="1">
      <alignment/>
      <protection/>
    </xf>
    <xf numFmtId="0" fontId="7" fillId="0" borderId="10" xfId="0" applyFont="1" applyBorder="1" applyAlignment="1" applyProtection="1">
      <alignment/>
      <protection locked="0"/>
    </xf>
    <xf numFmtId="0" fontId="0" fillId="0" borderId="17" xfId="0" applyBorder="1" applyAlignment="1">
      <alignment/>
    </xf>
    <xf numFmtId="0" fontId="0" fillId="0" borderId="18" xfId="0" applyBorder="1" applyAlignment="1">
      <alignment/>
    </xf>
    <xf numFmtId="0" fontId="0" fillId="0" borderId="19" xfId="0" applyBorder="1" applyAlignment="1">
      <alignment/>
    </xf>
    <xf numFmtId="166" fontId="17" fillId="0" borderId="10" xfId="0" applyNumberFormat="1" applyFont="1" applyBorder="1" applyAlignment="1" applyProtection="1">
      <alignment horizontal="right"/>
      <protection/>
    </xf>
    <xf numFmtId="166" fontId="15" fillId="0" borderId="20" xfId="0" applyNumberFormat="1" applyFont="1" applyBorder="1" applyAlignment="1" applyProtection="1">
      <alignment horizontal="right"/>
      <protection/>
    </xf>
    <xf numFmtId="166" fontId="15" fillId="0" borderId="0" xfId="0" applyNumberFormat="1" applyFont="1" applyAlignment="1" applyProtection="1">
      <alignment/>
      <protection/>
    </xf>
    <xf numFmtId="172" fontId="0" fillId="0" borderId="18" xfId="0" applyNumberFormat="1" applyBorder="1" applyAlignment="1">
      <alignment/>
    </xf>
    <xf numFmtId="10" fontId="13" fillId="0" borderId="21" xfId="0" applyNumberFormat="1" applyFont="1" applyBorder="1" applyAlignment="1" applyProtection="1">
      <alignment/>
      <protection locked="0"/>
    </xf>
    <xf numFmtId="10" fontId="13" fillId="0" borderId="18" xfId="0" applyNumberFormat="1" applyFont="1" applyBorder="1" applyAlignment="1" applyProtection="1">
      <alignment/>
      <protection locked="0"/>
    </xf>
    <xf numFmtId="0" fontId="3" fillId="0" borderId="0" xfId="0" applyFont="1" applyAlignment="1">
      <alignment vertical="center"/>
    </xf>
    <xf numFmtId="166" fontId="8" fillId="0" borderId="0" xfId="0" applyNumberFormat="1" applyFont="1" applyAlignment="1" applyProtection="1">
      <alignment vertical="center"/>
      <protection/>
    </xf>
    <xf numFmtId="166" fontId="14" fillId="0" borderId="12" xfId="0" applyNumberFormat="1" applyFont="1" applyBorder="1" applyAlignment="1" applyProtection="1">
      <alignment/>
      <protection/>
    </xf>
    <xf numFmtId="166" fontId="14" fillId="0" borderId="10" xfId="0" applyNumberFormat="1" applyFont="1" applyBorder="1" applyAlignment="1" applyProtection="1">
      <alignment horizontal="right"/>
      <protection/>
    </xf>
    <xf numFmtId="0" fontId="0" fillId="0" borderId="0" xfId="0" applyAlignment="1">
      <alignment vertical="center"/>
    </xf>
    <xf numFmtId="164" fontId="8" fillId="0" borderId="0" xfId="0" applyNumberFormat="1" applyFont="1" applyAlignment="1" applyProtection="1">
      <alignment vertical="center"/>
      <protection/>
    </xf>
    <xf numFmtId="0" fontId="14" fillId="0" borderId="0" xfId="0" applyFont="1" applyAlignment="1">
      <alignment vertical="center"/>
    </xf>
    <xf numFmtId="0" fontId="0" fillId="0" borderId="18" xfId="0" applyBorder="1" applyAlignment="1">
      <alignment vertical="center"/>
    </xf>
    <xf numFmtId="0" fontId="0" fillId="0" borderId="0" xfId="0" applyAlignment="1" applyProtection="1">
      <alignment horizontal="right" vertical="center"/>
      <protection/>
    </xf>
    <xf numFmtId="166" fontId="18" fillId="0" borderId="0" xfId="0" applyNumberFormat="1" applyFont="1" applyAlignment="1" applyProtection="1">
      <alignment vertical="center"/>
      <protection/>
    </xf>
    <xf numFmtId="166" fontId="15" fillId="0" borderId="0" xfId="0" applyNumberFormat="1" applyFont="1" applyAlignment="1" applyProtection="1">
      <alignment vertical="center"/>
      <protection/>
    </xf>
    <xf numFmtId="0" fontId="0" fillId="0" borderId="0" xfId="0" applyAlignment="1">
      <alignment wrapText="1"/>
    </xf>
    <xf numFmtId="0" fontId="0" fillId="0" borderId="0" xfId="0" applyAlignment="1">
      <alignment/>
    </xf>
    <xf numFmtId="10" fontId="0" fillId="0" borderId="0" xfId="0" applyNumberFormat="1" applyBorder="1" applyAlignment="1" applyProtection="1">
      <alignment/>
      <protection/>
    </xf>
    <xf numFmtId="0" fontId="0" fillId="0" borderId="0" xfId="0" applyBorder="1" applyAlignment="1">
      <alignment/>
    </xf>
    <xf numFmtId="0" fontId="8" fillId="0" borderId="0" xfId="0" applyFont="1" applyAlignment="1" applyProtection="1">
      <alignment horizontal="right" vertical="center"/>
      <protection/>
    </xf>
    <xf numFmtId="0" fontId="3" fillId="0" borderId="0" xfId="0" applyFont="1" applyAlignment="1" applyProtection="1">
      <alignment horizontal="right"/>
      <protection/>
    </xf>
    <xf numFmtId="0" fontId="19" fillId="0" borderId="0" xfId="0" applyFont="1" applyAlignment="1">
      <alignment horizontal="center" vertical="center" wrapText="1"/>
    </xf>
    <xf numFmtId="0" fontId="19" fillId="0" borderId="0" xfId="0" applyFont="1" applyAlignment="1">
      <alignment horizontal="center"/>
    </xf>
    <xf numFmtId="0" fontId="3" fillId="0" borderId="0" xfId="0" applyFont="1" applyAlignment="1" applyProtection="1">
      <alignment horizontal="righ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590550</xdr:colOff>
      <xdr:row>1</xdr:row>
      <xdr:rowOff>66675</xdr:rowOff>
    </xdr:to>
    <xdr:pic>
      <xdr:nvPicPr>
        <xdr:cNvPr id="1" name="Picture 1"/>
        <xdr:cNvPicPr preferRelativeResize="1">
          <a:picLocks noChangeAspect="1"/>
        </xdr:cNvPicPr>
      </xdr:nvPicPr>
      <xdr:blipFill>
        <a:blip r:embed="rId1"/>
        <a:stretch>
          <a:fillRect/>
        </a:stretch>
      </xdr:blipFill>
      <xdr:spPr>
        <a:xfrm>
          <a:off x="0" y="0"/>
          <a:ext cx="33147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619125</xdr:colOff>
      <xdr:row>1</xdr:row>
      <xdr:rowOff>85725</xdr:rowOff>
    </xdr:to>
    <xdr:pic>
      <xdr:nvPicPr>
        <xdr:cNvPr id="1" name="Picture 1"/>
        <xdr:cNvPicPr preferRelativeResize="1">
          <a:picLocks noChangeAspect="1"/>
        </xdr:cNvPicPr>
      </xdr:nvPicPr>
      <xdr:blipFill>
        <a:blip r:embed="rId1"/>
        <a:stretch>
          <a:fillRect/>
        </a:stretch>
      </xdr:blipFill>
      <xdr:spPr>
        <a:xfrm>
          <a:off x="0" y="0"/>
          <a:ext cx="3314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13</xdr:col>
      <xdr:colOff>0</xdr:colOff>
      <xdr:row>59</xdr:row>
      <xdr:rowOff>95250</xdr:rowOff>
    </xdr:to>
    <xdr:sp>
      <xdr:nvSpPr>
        <xdr:cNvPr id="1" name="Text Box 1"/>
        <xdr:cNvSpPr txBox="1">
          <a:spLocks noChangeArrowheads="1"/>
        </xdr:cNvSpPr>
      </xdr:nvSpPr>
      <xdr:spPr>
        <a:xfrm>
          <a:off x="38100" y="28575"/>
          <a:ext cx="7886700" cy="9620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000000"/>
              </a:solidFill>
              <a:latin typeface="Arial"/>
              <a:ea typeface="Arial"/>
              <a:cs typeface="Arial"/>
            </a:rPr>
            <a:t>Instructions for Completing Compensation Worksheet</a:t>
          </a:r>
          <a:r>
            <a:rPr lang="en-US" cap="none" sz="12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worksheet provides a format for identifying all cash and non-cash taxable and non-taxable components of compensation.  It helps assess true overhead cost/family unit and helps in planning compensation components.  Two example scenarios are provided to illustrate possible combinations of compensation: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Owner/Manager</a:t>
          </a:r>
          <a:r>
            <a:rPr lang="en-US" cap="none" sz="1100" b="0" i="0" u="none" baseline="0">
              <a:solidFill>
                <a:srgbClr val="000000"/>
              </a:solidFill>
              <a:latin typeface="Arial"/>
              <a:ea typeface="Arial"/>
              <a:cs typeface="Arial"/>
            </a:rPr>
            <a:t>- This example depicts a typical owner operator taking a base salary or draw of $2,000 per month.  In addition to a taxable wage base, they receive housing, utilities, a meal allowance (paid to spouse), half a beef a year, medical insurance, reimbursement of uncovered medical expense, a commuting pickup, gas, liability insurance, and limited maintenance on personal autos.  They also got paid a bonus at year end of 10% of base salary, and qualifies for a 7% contribution to their retirement plan after meeting the three year minimum vesting period.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Assuming they works 270 days per year and 2,500 total hours, their total compensation value, including bonus and retirement contribution is $25.12/hour.  Note on lines 4-7, compensation components that are non-taxable (see line 12 for total).  Lines 13-15 allow the user to determine the tax savings realized from receiving certain benefits in a non-taxable form.  The tax table on the bottom of the page allows the user to enter minimum and maximum tax rates appropriate for your place of residence.  Using these tax rates for a high and low range, line 13 shows the "Pre-tax wage equivalent it would take to have enough after tax income to replace the same level of non-taxable benefits.  Line 14 shows the tax savings from receiving benefits in a non-taxable manner.  Lines 15 and 16 show the total dollars and dollars per hour of "Pre-Tax Wage Equivalent" They would have to earn off the farm working on straight salary to match their current compensation package.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Key questions to ask after this exercise: 
</a:t>
          </a:r>
          <a:r>
            <a:rPr lang="en-US" cap="none" sz="1100" b="0" i="0" u="none" baseline="0">
              <a:solidFill>
                <a:srgbClr val="000000"/>
              </a:solidFill>
              <a:latin typeface="Arial"/>
              <a:ea typeface="Arial"/>
              <a:cs typeface="Arial"/>
            </a:rPr>
            <a:t>1.  Are they contributing $62,811 of value to the farm in management and labor?
</a:t>
          </a:r>
          <a:r>
            <a:rPr lang="en-US" cap="none" sz="1100" b="0" i="0" u="none" baseline="0">
              <a:solidFill>
                <a:srgbClr val="000000"/>
              </a:solidFill>
              <a:latin typeface="Arial"/>
              <a:ea typeface="Arial"/>
              <a:cs typeface="Arial"/>
            </a:rPr>
            <a:t>2.  Are they engaging in management activities that are sufficient for the farm?
</a:t>
          </a:r>
          <a:r>
            <a:rPr lang="en-US" cap="none" sz="1100" b="0" i="0" u="none" baseline="0">
              <a:solidFill>
                <a:srgbClr val="000000"/>
              </a:solidFill>
              <a:latin typeface="Arial"/>
              <a:ea typeface="Arial"/>
              <a:cs typeface="Arial"/>
            </a:rPr>
            <a:t>3.  Could they move off the farm with their current skill base and experience and command a $78,000-115,000 salary and benefits package?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Hired Labour - </a:t>
          </a:r>
          <a:r>
            <a:rPr lang="en-US" cap="none" sz="1100" b="0" i="0" u="none" baseline="0">
              <a:solidFill>
                <a:srgbClr val="000000"/>
              </a:solidFill>
              <a:latin typeface="Arial"/>
              <a:ea typeface="Arial"/>
              <a:cs typeface="Arial"/>
            </a:rPr>
            <a:t> This example depicts a typical mid-management, full-time employee.  It could be a livestock herdsperson, assistant crop operations specialist, or new family member joining the farm as part of a succession planning process.  This case illustrates how non-cash benefits are often structured to fit the needs of the employee, and, as in the previous case, attempts to provide a considerable portion of compensation in a non-taxable form.  This person rides colts on the side to generate additional off-farm income; the farm provides board for two horses with a mutually agreed upon value.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Assuming they works 270 days and 2,500 hours per year total compensation is valued at $48,331 ($19.33/hour).  They would have to have a job off the farm that paid $55,000-78,000 in salary off the farm to match the total compensation paid in this example.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Key questions to ask after this exercise:
</a:t>
          </a:r>
          <a:r>
            <a:rPr lang="en-US" cap="none" sz="1100" b="0" i="0" u="none" baseline="0">
              <a:solidFill>
                <a:srgbClr val="000000"/>
              </a:solidFill>
              <a:latin typeface="Arial"/>
              <a:ea typeface="Arial"/>
              <a:cs typeface="Arial"/>
            </a:rPr>
            <a:t>1. </a:t>
          </a:r>
          <a:r>
            <a:rPr lang="en-US" cap="none" sz="1100" b="0" i="0" u="none" baseline="0">
              <a:solidFill>
                <a:srgbClr val="000000"/>
              </a:solidFill>
              <a:latin typeface="Arial"/>
              <a:ea typeface="Arial"/>
              <a:cs typeface="Arial"/>
            </a:rPr>
            <a:t>Are they contributing $48,331 of value to the farm in management and labor?
</a:t>
          </a:r>
          <a:r>
            <a:rPr lang="en-US" cap="none" sz="1100" b="0" i="0" u="none" baseline="0">
              <a:solidFill>
                <a:srgbClr val="000000"/>
              </a:solidFill>
              <a:latin typeface="Arial"/>
              <a:ea typeface="Arial"/>
              <a:cs typeface="Arial"/>
            </a:rPr>
            <a:t>2.  Are they engaging in management activities that are sufficient for the farm?</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Could they move off the farm with their current skill base and experience and command a $57,000-78,000 salary and benefits package?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Does the employee realize what their real pay value is and what it would take to match their $19/hour compensation?
</a:t>
          </a:r>
          <a:r>
            <a:rPr lang="en-US" cap="none" sz="1100" b="0" i="0" u="none" baseline="0">
              <a:solidFill>
                <a:srgbClr val="000000"/>
              </a:solidFill>
              <a:latin typeface="Arial"/>
              <a:ea typeface="Arial"/>
              <a:cs typeface="Arial"/>
            </a:rPr>
            <a:t>5.  If the farm were to add full or part-time help to replace or perform duties presently performed by this employee, what would the market rate be to hire someone on a straight wage/hour?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Note in both cases, the farm is paying the employee's share as well as the employer's share of CPP and employment insurance.  When employing this practice, the value of CPP and employment insurance paid on the employee's Wage base is included in earnings as "Other Taxable Benefits".  Also, it may not be an apples to apples comparison to contrast off-farm vs farm compensation per day or hour, as employment off the farm generally involves less total work days or hours per year than farm employment.
</a:t>
          </a:r>
          <a:r>
            <a:rPr lang="en-US" cap="none" sz="1100" b="0" i="0" u="none" baseline="0">
              <a:solidFill>
                <a:srgbClr val="000000"/>
              </a:solidFill>
              <a:latin typeface="Arial"/>
              <a:ea typeface="Arial"/>
              <a:cs typeface="Arial"/>
            </a:rPr>
            <a:t>
</a:t>
          </a:r>
          <a:r>
            <a:rPr lang="en-US" cap="none" sz="1100" b="1" i="0" u="sng" baseline="0">
              <a:solidFill>
                <a:srgbClr val="000000"/>
              </a:solidFill>
              <a:latin typeface="Arial"/>
              <a:ea typeface="Arial"/>
              <a:cs typeface="Arial"/>
            </a:rPr>
            <a:t>Instructions: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Enter details for each line concerning cash and non-cash payments.
</a:t>
          </a:r>
          <a:r>
            <a:rPr lang="en-US" cap="none" sz="1100" b="0" i="0" u="none" baseline="0">
              <a:solidFill>
                <a:srgbClr val="000000"/>
              </a:solidFill>
              <a:latin typeface="Arial"/>
              <a:ea typeface="Arial"/>
              <a:cs typeface="Arial"/>
            </a:rPr>
            <a:t>2.  Estimate number of hours and/or days worked to facilitate per hour and/or per day compensation.
</a:t>
          </a:r>
          <a:r>
            <a:rPr lang="en-US" cap="none" sz="1100" b="0" i="0" u="none" baseline="0">
              <a:solidFill>
                <a:srgbClr val="000000"/>
              </a:solidFill>
              <a:latin typeface="Arial"/>
              <a:ea typeface="Arial"/>
              <a:cs typeface="Arial"/>
            </a:rPr>
            <a:t>3.  Enter minimum and maximum tax rate levels for your region.  
</a:t>
          </a:r>
          <a:r>
            <a:rPr lang="en-US" cap="none" sz="1100" b="0" i="0" u="none" baseline="0">
              <a:solidFill>
                <a:srgbClr val="000000"/>
              </a:solidFill>
              <a:latin typeface="Arial"/>
              <a:ea typeface="Arial"/>
              <a:cs typeface="Arial"/>
            </a:rPr>
            <a:t>3.  Don't forget to enter bonus, retirement benefits, and all other non-taxable benefits.</a:t>
          </a:r>
        </a:p>
      </xdr:txBody>
    </xdr:sp>
    <xdr:clientData/>
  </xdr:twoCellAnchor>
  <xdr:twoCellAnchor editAs="oneCell">
    <xdr:from>
      <xdr:col>9</xdr:col>
      <xdr:colOff>133350</xdr:colOff>
      <xdr:row>0</xdr:row>
      <xdr:rowOff>0</xdr:rowOff>
    </xdr:from>
    <xdr:to>
      <xdr:col>12</xdr:col>
      <xdr:colOff>495300</xdr:colOff>
      <xdr:row>2</xdr:row>
      <xdr:rowOff>95250</xdr:rowOff>
    </xdr:to>
    <xdr:pic>
      <xdr:nvPicPr>
        <xdr:cNvPr id="2" name="Picture 1"/>
        <xdr:cNvPicPr preferRelativeResize="1">
          <a:picLocks noChangeAspect="1"/>
        </xdr:cNvPicPr>
      </xdr:nvPicPr>
      <xdr:blipFill>
        <a:blip r:embed="rId1"/>
        <a:stretch>
          <a:fillRect/>
        </a:stretch>
      </xdr:blipFill>
      <xdr:spPr>
        <a:xfrm>
          <a:off x="5619750" y="0"/>
          <a:ext cx="21907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2:M56"/>
  <sheetViews>
    <sheetView zoomScalePageLayoutView="0" workbookViewId="0" topLeftCell="A1">
      <selection activeCell="C20" sqref="C20"/>
    </sheetView>
  </sheetViews>
  <sheetFormatPr defaultColWidth="9.140625" defaultRowHeight="12.75"/>
  <cols>
    <col min="1" max="1" width="6.00390625" style="0" customWidth="1"/>
    <col min="3" max="3" width="25.7109375" style="0" customWidth="1"/>
    <col min="4" max="4" width="16.421875" style="0" customWidth="1"/>
    <col min="5" max="5" width="14.00390625" style="0" customWidth="1"/>
    <col min="6" max="6" width="14.421875" style="0" customWidth="1"/>
    <col min="7" max="7" width="17.7109375" style="0" customWidth="1"/>
    <col min="8" max="8" width="18.8515625" style="0" customWidth="1"/>
  </cols>
  <sheetData>
    <row r="1" ht="48" customHeight="1"/>
    <row r="2" spans="1:7" ht="18">
      <c r="A2" s="11" t="s">
        <v>51</v>
      </c>
      <c r="C2" s="1"/>
      <c r="D2" s="2"/>
      <c r="E2" s="3" t="s">
        <v>0</v>
      </c>
      <c r="F2" s="4"/>
      <c r="G2" s="5"/>
    </row>
    <row r="3" spans="5:7" ht="15.75">
      <c r="E3" s="3" t="s">
        <v>1</v>
      </c>
      <c r="F3" s="6"/>
      <c r="G3" s="5"/>
    </row>
    <row r="5" spans="3:8" ht="18">
      <c r="C5" s="7" t="s">
        <v>2</v>
      </c>
      <c r="D5" s="7" t="s">
        <v>55</v>
      </c>
      <c r="E5" s="8"/>
      <c r="F5" s="9" t="s">
        <v>54</v>
      </c>
      <c r="G5" s="9" t="s">
        <v>3</v>
      </c>
      <c r="H5" s="36" t="s">
        <v>77</v>
      </c>
    </row>
    <row r="6" spans="1:8" ht="15.75">
      <c r="A6" s="10">
        <v>1</v>
      </c>
      <c r="B6" s="11" t="s">
        <v>4</v>
      </c>
      <c r="C6" s="11" t="s">
        <v>5</v>
      </c>
      <c r="D6" s="12">
        <v>0</v>
      </c>
      <c r="E6" s="13"/>
      <c r="F6" s="14">
        <v>0</v>
      </c>
      <c r="G6" s="37">
        <f>D6*F6</f>
        <v>0</v>
      </c>
      <c r="H6" s="39"/>
    </row>
    <row r="7" spans="2:8" ht="15.75">
      <c r="B7" s="15"/>
      <c r="C7" s="15"/>
      <c r="G7" s="34"/>
      <c r="H7" s="40"/>
    </row>
    <row r="8" spans="2:8" ht="15.75">
      <c r="B8" s="15"/>
      <c r="C8" s="15"/>
      <c r="D8" s="9" t="s">
        <v>6</v>
      </c>
      <c r="E8" s="9" t="s">
        <v>53</v>
      </c>
      <c r="G8" s="35"/>
      <c r="H8" s="40"/>
    </row>
    <row r="9" spans="1:8" ht="15.75">
      <c r="A9" s="10">
        <v>2</v>
      </c>
      <c r="B9" s="11" t="s">
        <v>7</v>
      </c>
      <c r="C9" s="11" t="s">
        <v>8</v>
      </c>
      <c r="D9" s="17">
        <v>8</v>
      </c>
      <c r="E9" s="18">
        <v>250</v>
      </c>
      <c r="F9" s="14">
        <v>12</v>
      </c>
      <c r="G9" s="37">
        <f>D9*E9*F9</f>
        <v>24000</v>
      </c>
      <c r="H9" s="45"/>
    </row>
    <row r="10" spans="2:8" ht="25.5" customHeight="1">
      <c r="B10" s="15"/>
      <c r="C10" s="63" t="s">
        <v>9</v>
      </c>
      <c r="D10" s="63"/>
      <c r="E10" s="63"/>
      <c r="F10" s="49">
        <f>G6+G9</f>
        <v>24000</v>
      </c>
      <c r="G10" s="34"/>
      <c r="H10" s="40"/>
    </row>
    <row r="11" spans="1:8" ht="15.75">
      <c r="A11" s="10">
        <v>3</v>
      </c>
      <c r="B11" s="11" t="s">
        <v>57</v>
      </c>
      <c r="C11" s="15"/>
      <c r="E11" s="19">
        <v>0.0765</v>
      </c>
      <c r="G11" s="37">
        <f>E11*(G6+G9)</f>
        <v>1836</v>
      </c>
      <c r="H11" s="40"/>
    </row>
    <row r="12" spans="2:8" ht="15.75">
      <c r="B12" s="15"/>
      <c r="C12" s="15"/>
      <c r="E12" s="20" t="s">
        <v>56</v>
      </c>
      <c r="G12" s="35"/>
      <c r="H12" s="40"/>
    </row>
    <row r="13" spans="1:8" ht="15.75">
      <c r="A13" s="21" t="s">
        <v>11</v>
      </c>
      <c r="B13" s="11" t="s">
        <v>12</v>
      </c>
      <c r="C13" s="15"/>
      <c r="E13" s="17">
        <v>400</v>
      </c>
      <c r="F13" s="14">
        <v>12</v>
      </c>
      <c r="G13" s="37">
        <f>E13*F13</f>
        <v>4800</v>
      </c>
      <c r="H13" s="40"/>
    </row>
    <row r="14" spans="1:8" ht="15.75">
      <c r="A14" s="22" t="s">
        <v>13</v>
      </c>
      <c r="B14" s="11" t="s">
        <v>60</v>
      </c>
      <c r="C14" s="15"/>
      <c r="E14" s="17">
        <v>150</v>
      </c>
      <c r="F14" s="14">
        <v>12</v>
      </c>
      <c r="G14" s="50">
        <f>E14*F14</f>
        <v>1800</v>
      </c>
      <c r="H14" s="40"/>
    </row>
    <row r="15" spans="1:8" ht="15.75">
      <c r="A15" s="22" t="s">
        <v>14</v>
      </c>
      <c r="B15" s="11" t="s">
        <v>59</v>
      </c>
      <c r="C15" s="15"/>
      <c r="E15" s="17">
        <v>150</v>
      </c>
      <c r="F15" s="14">
        <v>12</v>
      </c>
      <c r="G15" s="50">
        <f>E15*F15</f>
        <v>1800</v>
      </c>
      <c r="H15" s="40"/>
    </row>
    <row r="16" spans="1:8" ht="15.75">
      <c r="A16" s="22" t="s">
        <v>58</v>
      </c>
      <c r="B16" s="11" t="s">
        <v>15</v>
      </c>
      <c r="C16" s="15"/>
      <c r="E16" s="17">
        <v>120</v>
      </c>
      <c r="F16" s="14">
        <v>12</v>
      </c>
      <c r="G16" s="50">
        <f>E16*F16</f>
        <v>1440</v>
      </c>
      <c r="H16" s="40"/>
    </row>
    <row r="17" spans="1:8" ht="15.75">
      <c r="A17" s="21" t="s">
        <v>16</v>
      </c>
      <c r="B17" s="11" t="s">
        <v>17</v>
      </c>
      <c r="E17" s="23" t="s">
        <v>69</v>
      </c>
      <c r="G17" s="37">
        <f>350*2.5</f>
        <v>875</v>
      </c>
      <c r="H17" s="40"/>
    </row>
    <row r="18" spans="1:8" ht="15.75">
      <c r="A18" s="22" t="s">
        <v>18</v>
      </c>
      <c r="B18" s="11" t="s">
        <v>70</v>
      </c>
      <c r="C18" s="15"/>
      <c r="E18" s="17">
        <v>200</v>
      </c>
      <c r="F18" s="14">
        <v>12</v>
      </c>
      <c r="G18" s="37">
        <f>E18*F18</f>
        <v>2400</v>
      </c>
      <c r="H18" s="40"/>
    </row>
    <row r="19" spans="1:8" ht="15.75">
      <c r="A19" s="21" t="s">
        <v>19</v>
      </c>
      <c r="B19" s="11" t="s">
        <v>63</v>
      </c>
      <c r="C19" s="15"/>
      <c r="E19" s="17">
        <v>350</v>
      </c>
      <c r="F19" s="14">
        <v>12</v>
      </c>
      <c r="G19" s="37">
        <f>+E19*F19</f>
        <v>4200</v>
      </c>
      <c r="H19" s="40"/>
    </row>
    <row r="20" spans="1:8" ht="15.75">
      <c r="A20" s="22" t="s">
        <v>20</v>
      </c>
      <c r="B20" s="15" t="s">
        <v>62</v>
      </c>
      <c r="D20" s="20"/>
      <c r="E20" s="20"/>
      <c r="G20" s="37">
        <v>0</v>
      </c>
      <c r="H20" s="40"/>
    </row>
    <row r="21" spans="1:8" ht="15.75">
      <c r="A21" s="21" t="s">
        <v>21</v>
      </c>
      <c r="B21" s="15" t="s">
        <v>62</v>
      </c>
      <c r="G21" s="37">
        <v>0</v>
      </c>
      <c r="H21" s="40"/>
    </row>
    <row r="22" spans="1:8" ht="15.75">
      <c r="A22" s="22" t="s">
        <v>22</v>
      </c>
      <c r="B22" s="11" t="s">
        <v>61</v>
      </c>
      <c r="C22" s="15"/>
      <c r="D22" s="15"/>
      <c r="E22" s="24"/>
      <c r="G22" s="37">
        <v>1500</v>
      </c>
      <c r="H22" s="40"/>
    </row>
    <row r="23" spans="1:8" ht="15.75">
      <c r="A23" s="22" t="s">
        <v>23</v>
      </c>
      <c r="B23" s="11" t="s">
        <v>66</v>
      </c>
      <c r="C23" s="15"/>
      <c r="D23" s="15"/>
      <c r="E23" s="24"/>
      <c r="G23" s="37">
        <v>0</v>
      </c>
      <c r="H23" s="40"/>
    </row>
    <row r="24" spans="1:8" ht="15.75">
      <c r="A24" s="22" t="s">
        <v>24</v>
      </c>
      <c r="B24" s="15" t="s">
        <v>67</v>
      </c>
      <c r="C24" s="15"/>
      <c r="D24" s="15"/>
      <c r="G24" s="37">
        <v>0</v>
      </c>
      <c r="H24" s="40"/>
    </row>
    <row r="25" spans="1:8" s="52" customFormat="1" ht="27" customHeight="1">
      <c r="A25" s="56"/>
      <c r="C25" s="63" t="s">
        <v>68</v>
      </c>
      <c r="D25" s="63"/>
      <c r="E25" s="63"/>
      <c r="F25" s="57">
        <f>SUM(G5:G24)</f>
        <v>44651</v>
      </c>
      <c r="G25" s="58"/>
      <c r="H25" s="55"/>
    </row>
    <row r="26" spans="1:8" ht="15.75">
      <c r="A26" s="21" t="s">
        <v>25</v>
      </c>
      <c r="B26" s="11" t="s">
        <v>65</v>
      </c>
      <c r="C26" s="15"/>
      <c r="D26" s="15"/>
      <c r="G26" s="37">
        <v>2000</v>
      </c>
      <c r="H26" s="40"/>
    </row>
    <row r="27" spans="1:8" ht="15.75">
      <c r="A27" s="22" t="s">
        <v>27</v>
      </c>
      <c r="B27" s="11" t="s">
        <v>64</v>
      </c>
      <c r="C27" s="15"/>
      <c r="D27" s="15"/>
      <c r="E27" s="25">
        <v>0.07</v>
      </c>
      <c r="G27" s="51">
        <f>+E27*F10</f>
        <v>1680.0000000000002</v>
      </c>
      <c r="H27" s="40"/>
    </row>
    <row r="28" spans="1:8" ht="16.5" thickBot="1">
      <c r="A28" s="22" t="s">
        <v>44</v>
      </c>
      <c r="C28" s="64" t="s">
        <v>28</v>
      </c>
      <c r="D28" s="64"/>
      <c r="E28" s="64"/>
      <c r="F28" s="64"/>
      <c r="G28" s="43">
        <f>+F25+G26+G27</f>
        <v>48331</v>
      </c>
      <c r="H28" s="45"/>
    </row>
    <row r="29" spans="1:8" ht="16.5" thickTop="1">
      <c r="A29" s="22"/>
      <c r="B29" s="15"/>
      <c r="C29" s="15"/>
      <c r="D29" s="15"/>
      <c r="G29" s="16"/>
      <c r="H29" s="40"/>
    </row>
    <row r="30" spans="1:8" ht="15.75">
      <c r="A30" s="21">
        <v>10</v>
      </c>
      <c r="B30" s="11" t="s">
        <v>78</v>
      </c>
      <c r="C30" s="15"/>
      <c r="D30" s="15"/>
      <c r="G30" s="38">
        <v>2500</v>
      </c>
      <c r="H30" s="40"/>
    </row>
    <row r="31" spans="1:8" ht="15.75">
      <c r="A31" s="22"/>
      <c r="B31" s="15"/>
      <c r="C31" s="15"/>
      <c r="D31" s="15"/>
      <c r="E31" s="26" t="s">
        <v>71</v>
      </c>
      <c r="G31" s="27" t="s">
        <v>31</v>
      </c>
      <c r="H31" s="40"/>
    </row>
    <row r="32" spans="1:8" ht="15.75">
      <c r="A32" s="21">
        <v>11</v>
      </c>
      <c r="B32" s="11" t="s">
        <v>32</v>
      </c>
      <c r="C32" s="15"/>
      <c r="D32" s="15"/>
      <c r="E32" s="16">
        <f>F25/G30</f>
        <v>17.8604</v>
      </c>
      <c r="F32" s="28"/>
      <c r="G32" s="16">
        <f>G28/G30</f>
        <v>19.3324</v>
      </c>
      <c r="H32" s="40"/>
    </row>
    <row r="33" spans="1:8" ht="15.75">
      <c r="A33" s="22"/>
      <c r="B33" s="15"/>
      <c r="C33" s="15"/>
      <c r="D33" s="15"/>
      <c r="G33" s="16"/>
      <c r="H33" s="40"/>
    </row>
    <row r="34" spans="1:8" ht="15.75">
      <c r="A34" s="21">
        <v>12</v>
      </c>
      <c r="B34" s="11" t="s">
        <v>33</v>
      </c>
      <c r="C34" s="15"/>
      <c r="D34" s="15"/>
      <c r="G34" s="16">
        <f>SUM(G13:G24)</f>
        <v>18815</v>
      </c>
      <c r="H34" s="40"/>
    </row>
    <row r="35" spans="1:8" ht="12.75">
      <c r="A35" s="22"/>
      <c r="G35" s="16"/>
      <c r="H35" s="40"/>
    </row>
    <row r="36" spans="1:8" ht="15.75">
      <c r="A36" s="22"/>
      <c r="B36" s="11" t="s">
        <v>34</v>
      </c>
      <c r="C36" s="15"/>
      <c r="D36" s="15"/>
      <c r="E36" s="11"/>
      <c r="F36" s="29">
        <f>E48</f>
        <v>0.6166</v>
      </c>
      <c r="G36" s="29">
        <f>F48</f>
        <v>0.3145</v>
      </c>
      <c r="H36" s="40"/>
    </row>
    <row r="37" spans="1:8" ht="15.75">
      <c r="A37" s="21">
        <v>13</v>
      </c>
      <c r="B37" s="11" t="s">
        <v>35</v>
      </c>
      <c r="C37" s="15"/>
      <c r="D37" s="15"/>
      <c r="F37" s="30">
        <f>G34/(1-F36)</f>
        <v>49074.07407407408</v>
      </c>
      <c r="G37" s="30">
        <f>G34/(1-G36)</f>
        <v>27447.118891320206</v>
      </c>
      <c r="H37" s="40"/>
    </row>
    <row r="38" spans="1:8" ht="15.75">
      <c r="A38" s="21">
        <v>14</v>
      </c>
      <c r="B38" s="11" t="s">
        <v>36</v>
      </c>
      <c r="C38" s="15"/>
      <c r="D38" s="15"/>
      <c r="E38" s="15"/>
      <c r="F38" s="30">
        <f>F37-G34</f>
        <v>30259.07407407408</v>
      </c>
      <c r="G38" s="30">
        <f>G37-G34</f>
        <v>8632.118891320206</v>
      </c>
      <c r="H38" s="40"/>
    </row>
    <row r="39" spans="1:8" ht="12.75">
      <c r="A39" s="22"/>
      <c r="G39" s="16"/>
      <c r="H39" s="40"/>
    </row>
    <row r="40" spans="1:8" ht="15.75">
      <c r="A40" s="21">
        <v>15</v>
      </c>
      <c r="B40" s="11" t="s">
        <v>46</v>
      </c>
      <c r="C40" s="15"/>
      <c r="D40" s="15"/>
      <c r="E40" s="15"/>
      <c r="F40" s="30">
        <f>G28+F38</f>
        <v>78590.07407407407</v>
      </c>
      <c r="G40" s="30">
        <f>G28+G38</f>
        <v>56963.118891320206</v>
      </c>
      <c r="H40" s="40"/>
    </row>
    <row r="41" spans="1:8" ht="15.75">
      <c r="A41" s="21">
        <v>16</v>
      </c>
      <c r="B41" s="11" t="s">
        <v>37</v>
      </c>
      <c r="C41" s="15"/>
      <c r="D41" s="15"/>
      <c r="E41" s="15"/>
      <c r="F41" s="16">
        <f>F40/G30</f>
        <v>31.43602962962963</v>
      </c>
      <c r="G41" s="16">
        <f>G40/G30</f>
        <v>22.785247556528084</v>
      </c>
      <c r="H41" s="40"/>
    </row>
    <row r="42" spans="1:8" ht="12.75">
      <c r="A42" s="22"/>
      <c r="G42" s="16"/>
      <c r="H42" s="40"/>
    </row>
    <row r="43" spans="2:8" ht="15.75">
      <c r="B43" s="7" t="s">
        <v>38</v>
      </c>
      <c r="C43" s="26"/>
      <c r="D43" s="26"/>
      <c r="E43" s="9" t="s">
        <v>39</v>
      </c>
      <c r="F43" s="9" t="s">
        <v>40</v>
      </c>
      <c r="G43" s="16"/>
      <c r="H43" s="40"/>
    </row>
    <row r="44" spans="2:8" ht="15">
      <c r="B44" s="13" t="s">
        <v>48</v>
      </c>
      <c r="E44" s="19">
        <v>0.33</v>
      </c>
      <c r="F44" s="19">
        <v>0.15</v>
      </c>
      <c r="G44" s="16"/>
      <c r="H44" s="40"/>
    </row>
    <row r="45" spans="2:8" ht="15">
      <c r="B45" s="13" t="s">
        <v>47</v>
      </c>
      <c r="E45" s="19">
        <v>0.21</v>
      </c>
      <c r="F45" s="19">
        <v>0.0879</v>
      </c>
      <c r="G45" s="16"/>
      <c r="H45" s="40"/>
    </row>
    <row r="46" spans="2:8" ht="15">
      <c r="B46" s="13" t="s">
        <v>49</v>
      </c>
      <c r="E46" s="31">
        <v>0.0545</v>
      </c>
      <c r="F46" s="31">
        <v>0.0545</v>
      </c>
      <c r="G46" s="16"/>
      <c r="H46" s="40"/>
    </row>
    <row r="47" spans="2:8" ht="15">
      <c r="B47" s="13" t="s">
        <v>50</v>
      </c>
      <c r="E47" s="46">
        <v>0.0221</v>
      </c>
      <c r="F47" s="47">
        <v>0.0221</v>
      </c>
      <c r="G47" s="16"/>
      <c r="H47" s="40"/>
    </row>
    <row r="48" spans="3:8" ht="13.5" thickBot="1">
      <c r="C48" s="13" t="s">
        <v>41</v>
      </c>
      <c r="E48" s="32">
        <f>SUM(E44:E47)</f>
        <v>0.6166</v>
      </c>
      <c r="F48" s="33">
        <f>SUM(F44:F47)</f>
        <v>0.3145</v>
      </c>
      <c r="G48" s="16"/>
      <c r="H48" s="40"/>
    </row>
    <row r="49" spans="3:8" ht="13.5" thickTop="1">
      <c r="C49" s="13"/>
      <c r="E49" s="61"/>
      <c r="F49" s="61"/>
      <c r="G49" s="16"/>
      <c r="H49" s="40"/>
    </row>
    <row r="50" spans="2:8" ht="15.75">
      <c r="B50" s="11" t="s">
        <v>80</v>
      </c>
      <c r="C50" s="13"/>
      <c r="D50" s="9" t="s">
        <v>6</v>
      </c>
      <c r="E50" s="9" t="s">
        <v>53</v>
      </c>
      <c r="F50" s="9" t="s">
        <v>54</v>
      </c>
      <c r="G50" s="9" t="s">
        <v>3</v>
      </c>
      <c r="H50" s="40"/>
    </row>
    <row r="51" spans="1:8" ht="15.75">
      <c r="A51">
        <v>17</v>
      </c>
      <c r="B51" s="11" t="s">
        <v>79</v>
      </c>
      <c r="C51" s="13"/>
      <c r="D51" s="17">
        <v>8</v>
      </c>
      <c r="E51" s="18">
        <v>50</v>
      </c>
      <c r="F51" s="14">
        <v>12</v>
      </c>
      <c r="G51" s="37">
        <f>D51*E51*F51</f>
        <v>4800</v>
      </c>
      <c r="H51" s="41"/>
    </row>
    <row r="52" spans="2:8" ht="15.75">
      <c r="B52" s="11" t="s">
        <v>81</v>
      </c>
      <c r="C52" s="13"/>
      <c r="E52" s="61"/>
      <c r="F52" s="61"/>
      <c r="G52" s="16"/>
      <c r="H52" s="62"/>
    </row>
    <row r="53" spans="3:8" ht="12.75">
      <c r="C53" s="13"/>
      <c r="E53" s="61"/>
      <c r="F53" s="61"/>
      <c r="G53" s="16"/>
      <c r="H53" s="62"/>
    </row>
    <row r="55" spans="1:13" ht="51" customHeight="1">
      <c r="A55" s="65" t="s">
        <v>75</v>
      </c>
      <c r="B55" s="65"/>
      <c r="C55" s="65"/>
      <c r="D55" s="65"/>
      <c r="E55" s="65"/>
      <c r="F55" s="65"/>
      <c r="G55" s="65"/>
      <c r="H55" s="65"/>
      <c r="I55" s="59"/>
      <c r="J55" s="59"/>
      <c r="K55" s="59"/>
      <c r="L55" s="59"/>
      <c r="M55" s="59"/>
    </row>
    <row r="56" spans="1:13" ht="12.75">
      <c r="A56" s="66" t="s">
        <v>76</v>
      </c>
      <c r="B56" s="66"/>
      <c r="C56" s="66"/>
      <c r="D56" s="66"/>
      <c r="E56" s="66"/>
      <c r="F56" s="66"/>
      <c r="G56" s="66"/>
      <c r="H56" s="66"/>
      <c r="I56" s="60"/>
      <c r="J56" s="60"/>
      <c r="K56" s="60"/>
      <c r="L56" s="60"/>
      <c r="M56" s="60"/>
    </row>
  </sheetData>
  <sheetProtection/>
  <mergeCells count="5">
    <mergeCell ref="C10:E10"/>
    <mergeCell ref="C25:E25"/>
    <mergeCell ref="C28:F28"/>
    <mergeCell ref="A55:H55"/>
    <mergeCell ref="A56:H56"/>
  </mergeCells>
  <printOptions gridLines="1"/>
  <pageMargins left="0.75" right="0.75" top="1" bottom="1" header="0.5" footer="0.5"/>
  <pageSetup fitToHeight="1" fitToWidth="1" horizontalDpi="600" verticalDpi="600" orientation="portrait" scale="83"/>
  <ignoredErrors>
    <ignoredError sqref="G17" 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2:M51"/>
  <sheetViews>
    <sheetView zoomScalePageLayoutView="0" workbookViewId="0" topLeftCell="A1">
      <selection activeCell="I48" sqref="I48"/>
    </sheetView>
  </sheetViews>
  <sheetFormatPr defaultColWidth="9.140625" defaultRowHeight="12.75"/>
  <cols>
    <col min="1" max="1" width="6.00390625" style="0" customWidth="1"/>
    <col min="3" max="3" width="25.28125" style="0" customWidth="1"/>
    <col min="4" max="4" width="15.28125" style="0" customWidth="1"/>
    <col min="5" max="5" width="14.00390625" style="0" customWidth="1"/>
    <col min="6" max="6" width="14.421875" style="0" customWidth="1"/>
    <col min="7" max="7" width="17.7109375" style="0" customWidth="1"/>
    <col min="8" max="8" width="17.140625" style="0" customWidth="1"/>
  </cols>
  <sheetData>
    <row r="1" ht="45.75" customHeight="1"/>
    <row r="2" spans="1:7" ht="18">
      <c r="A2" s="11" t="s">
        <v>52</v>
      </c>
      <c r="C2" s="1"/>
      <c r="D2" s="2"/>
      <c r="E2" s="3" t="s">
        <v>0</v>
      </c>
      <c r="F2" s="4"/>
      <c r="G2" s="5"/>
    </row>
    <row r="3" spans="5:7" ht="15.75">
      <c r="E3" s="3" t="s">
        <v>1</v>
      </c>
      <c r="F3" s="6"/>
      <c r="G3" s="5"/>
    </row>
    <row r="5" spans="3:8" ht="18">
      <c r="C5" s="7" t="s">
        <v>2</v>
      </c>
      <c r="D5" s="7" t="s">
        <v>55</v>
      </c>
      <c r="E5" s="8"/>
      <c r="F5" s="9" t="s">
        <v>72</v>
      </c>
      <c r="G5" s="9" t="s">
        <v>3</v>
      </c>
      <c r="H5" s="36" t="s">
        <v>77</v>
      </c>
    </row>
    <row r="6" spans="1:8" ht="15.75">
      <c r="A6" s="10">
        <v>1</v>
      </c>
      <c r="B6" s="11" t="s">
        <v>4</v>
      </c>
      <c r="C6" s="11" t="s">
        <v>5</v>
      </c>
      <c r="D6" s="12">
        <v>2000</v>
      </c>
      <c r="E6" s="13"/>
      <c r="F6" s="14">
        <v>12</v>
      </c>
      <c r="G6" s="37">
        <f>D6*F6</f>
        <v>24000</v>
      </c>
      <c r="H6" s="39"/>
    </row>
    <row r="7" spans="2:8" ht="15.75">
      <c r="B7" s="15"/>
      <c r="C7" s="15"/>
      <c r="G7" s="34"/>
      <c r="H7" s="40"/>
    </row>
    <row r="8" spans="2:8" ht="15.75">
      <c r="B8" s="15"/>
      <c r="C8" s="15"/>
      <c r="D8" s="9" t="s">
        <v>6</v>
      </c>
      <c r="E8" s="9" t="s">
        <v>53</v>
      </c>
      <c r="G8" s="35"/>
      <c r="H8" s="40"/>
    </row>
    <row r="9" spans="1:8" ht="15.75">
      <c r="A9" s="10">
        <v>2</v>
      </c>
      <c r="B9" s="11" t="s">
        <v>7</v>
      </c>
      <c r="C9" s="11" t="s">
        <v>8</v>
      </c>
      <c r="D9" s="17">
        <v>0</v>
      </c>
      <c r="E9" s="18">
        <v>250</v>
      </c>
      <c r="F9" s="14">
        <v>0</v>
      </c>
      <c r="G9" s="37">
        <f>D9*E9*F9</f>
        <v>0</v>
      </c>
      <c r="H9" s="40"/>
    </row>
    <row r="10" spans="2:8" s="52" customFormat="1" ht="27" customHeight="1">
      <c r="B10" s="48"/>
      <c r="C10" s="63" t="s">
        <v>9</v>
      </c>
      <c r="D10" s="63"/>
      <c r="E10" s="63"/>
      <c r="F10" s="53">
        <f>G6+G9</f>
        <v>24000</v>
      </c>
      <c r="G10" s="54"/>
      <c r="H10" s="55"/>
    </row>
    <row r="11" spans="1:8" ht="15.75">
      <c r="A11" s="10">
        <v>3</v>
      </c>
      <c r="B11" s="11" t="s">
        <v>10</v>
      </c>
      <c r="C11" s="15"/>
      <c r="E11" s="19">
        <v>0.0765</v>
      </c>
      <c r="G11" s="37">
        <f>E11*(G6+G9)</f>
        <v>1836</v>
      </c>
      <c r="H11" s="40"/>
    </row>
    <row r="12" spans="2:8" ht="15.75">
      <c r="B12" s="15"/>
      <c r="C12" s="15"/>
      <c r="E12" s="20" t="s">
        <v>56</v>
      </c>
      <c r="G12" s="35"/>
      <c r="H12" s="40"/>
    </row>
    <row r="13" spans="1:8" ht="15.75">
      <c r="A13" s="21" t="s">
        <v>11</v>
      </c>
      <c r="B13" s="11" t="s">
        <v>12</v>
      </c>
      <c r="C13" s="15"/>
      <c r="E13" s="17">
        <v>1000</v>
      </c>
      <c r="F13" s="14">
        <v>12</v>
      </c>
      <c r="G13" s="37">
        <f>E13*F13</f>
        <v>12000</v>
      </c>
      <c r="H13" s="40"/>
    </row>
    <row r="14" spans="1:8" ht="15.75">
      <c r="A14" s="22" t="s">
        <v>13</v>
      </c>
      <c r="B14" s="11" t="s">
        <v>60</v>
      </c>
      <c r="C14" s="15"/>
      <c r="E14" s="17">
        <v>300</v>
      </c>
      <c r="F14" s="14">
        <v>12</v>
      </c>
      <c r="G14" s="50">
        <f>E14*F14</f>
        <v>3600</v>
      </c>
      <c r="H14" s="40"/>
    </row>
    <row r="15" spans="1:8" ht="15.75">
      <c r="A15" s="22" t="s">
        <v>14</v>
      </c>
      <c r="B15" s="11" t="s">
        <v>59</v>
      </c>
      <c r="C15" s="15"/>
      <c r="E15" s="17">
        <v>200</v>
      </c>
      <c r="F15" s="14">
        <v>12</v>
      </c>
      <c r="G15" s="50">
        <f>E15*F15</f>
        <v>2400</v>
      </c>
      <c r="H15" s="40"/>
    </row>
    <row r="16" spans="1:8" ht="15.75">
      <c r="A16" s="22" t="s">
        <v>58</v>
      </c>
      <c r="B16" s="11" t="s">
        <v>15</v>
      </c>
      <c r="C16" s="15"/>
      <c r="E16" s="17">
        <v>150</v>
      </c>
      <c r="F16" s="14">
        <v>12</v>
      </c>
      <c r="G16" s="37">
        <f>270*6</f>
        <v>1620</v>
      </c>
      <c r="H16" s="40"/>
    </row>
    <row r="17" spans="1:8" ht="15.75">
      <c r="A17" s="21" t="s">
        <v>16</v>
      </c>
      <c r="B17" s="11" t="s">
        <v>17</v>
      </c>
      <c r="E17" s="23" t="s">
        <v>69</v>
      </c>
      <c r="G17" s="37">
        <f>350*2.5</f>
        <v>875</v>
      </c>
      <c r="H17" s="40"/>
    </row>
    <row r="18" spans="1:8" ht="15.75">
      <c r="A18" s="22" t="s">
        <v>18</v>
      </c>
      <c r="B18" s="11" t="s">
        <v>62</v>
      </c>
      <c r="C18" s="15"/>
      <c r="E18" s="17">
        <v>0</v>
      </c>
      <c r="F18" s="14">
        <v>12</v>
      </c>
      <c r="G18" s="37">
        <f>E18*F18</f>
        <v>0</v>
      </c>
      <c r="H18" s="40"/>
    </row>
    <row r="19" spans="1:8" ht="15.75">
      <c r="A19" s="21" t="s">
        <v>19</v>
      </c>
      <c r="B19" s="11" t="s">
        <v>63</v>
      </c>
      <c r="C19" s="15"/>
      <c r="E19" s="17">
        <v>450</v>
      </c>
      <c r="F19" s="14">
        <v>12</v>
      </c>
      <c r="G19" s="37">
        <f>E19*F19</f>
        <v>5400</v>
      </c>
      <c r="H19" s="40"/>
    </row>
    <row r="20" spans="1:8" ht="15.75">
      <c r="A20" s="22" t="s">
        <v>20</v>
      </c>
      <c r="B20" s="15" t="s">
        <v>62</v>
      </c>
      <c r="D20" s="20"/>
      <c r="E20" s="20"/>
      <c r="G20" s="37">
        <v>0</v>
      </c>
      <c r="H20" s="40"/>
    </row>
    <row r="21" spans="1:8" ht="15.75">
      <c r="A21" s="21" t="s">
        <v>21</v>
      </c>
      <c r="B21" s="15" t="s">
        <v>62</v>
      </c>
      <c r="G21" s="37">
        <v>0</v>
      </c>
      <c r="H21" s="40"/>
    </row>
    <row r="22" spans="1:8" ht="15.75">
      <c r="A22" s="22" t="s">
        <v>22</v>
      </c>
      <c r="B22" s="11" t="s">
        <v>61</v>
      </c>
      <c r="C22" s="15"/>
      <c r="D22" s="15"/>
      <c r="E22" s="24"/>
      <c r="G22" s="37">
        <v>3000</v>
      </c>
      <c r="H22" s="40"/>
    </row>
    <row r="23" spans="1:8" ht="15.75">
      <c r="A23" s="22" t="s">
        <v>23</v>
      </c>
      <c r="B23" s="11" t="s">
        <v>66</v>
      </c>
      <c r="C23" s="15"/>
      <c r="D23" s="15"/>
      <c r="E23" s="24"/>
      <c r="G23" s="37">
        <v>4000</v>
      </c>
      <c r="H23" s="40"/>
    </row>
    <row r="24" spans="1:8" ht="15.75">
      <c r="A24" s="22" t="s">
        <v>24</v>
      </c>
      <c r="B24" s="15" t="s">
        <v>73</v>
      </c>
      <c r="C24" s="15"/>
      <c r="D24" s="15"/>
      <c r="G24" s="37">
        <v>0</v>
      </c>
      <c r="H24" s="40"/>
    </row>
    <row r="25" spans="1:8" ht="27" customHeight="1">
      <c r="A25" s="21"/>
      <c r="C25" s="67" t="s">
        <v>74</v>
      </c>
      <c r="D25" s="67"/>
      <c r="E25" s="67"/>
      <c r="F25" s="57">
        <f>SUM(G5:G24)</f>
        <v>58731</v>
      </c>
      <c r="G25" s="44"/>
      <c r="H25" s="40"/>
    </row>
    <row r="26" spans="1:8" ht="15.75">
      <c r="A26" s="21" t="s">
        <v>25</v>
      </c>
      <c r="B26" s="11" t="s">
        <v>26</v>
      </c>
      <c r="C26" s="15"/>
      <c r="D26" s="15"/>
      <c r="G26" s="37">
        <f>F10*0.1</f>
        <v>2400</v>
      </c>
      <c r="H26" s="40"/>
    </row>
    <row r="27" spans="1:8" ht="15.75">
      <c r="A27" s="22" t="s">
        <v>27</v>
      </c>
      <c r="B27" s="11" t="s">
        <v>64</v>
      </c>
      <c r="C27" s="15"/>
      <c r="D27" s="15"/>
      <c r="E27" s="25">
        <v>0.07</v>
      </c>
      <c r="G27" s="42">
        <f>+E27*F10</f>
        <v>1680.0000000000002</v>
      </c>
      <c r="H27" s="40"/>
    </row>
    <row r="28" spans="1:8" ht="16.5" thickBot="1">
      <c r="A28" s="22" t="s">
        <v>44</v>
      </c>
      <c r="C28" s="64" t="s">
        <v>28</v>
      </c>
      <c r="D28" s="64"/>
      <c r="E28" s="64"/>
      <c r="F28" s="64"/>
      <c r="G28" s="43">
        <f>+F25+G26+G27</f>
        <v>62811</v>
      </c>
      <c r="H28" s="40"/>
    </row>
    <row r="29" spans="1:8" ht="16.5" thickTop="1">
      <c r="A29" s="22"/>
      <c r="B29" s="15"/>
      <c r="C29" s="15"/>
      <c r="D29" s="15"/>
      <c r="G29" s="16"/>
      <c r="H29" s="40"/>
    </row>
    <row r="30" spans="1:8" ht="15.75">
      <c r="A30" s="21">
        <v>10</v>
      </c>
      <c r="B30" s="11" t="s">
        <v>29</v>
      </c>
      <c r="C30" s="15"/>
      <c r="D30" s="15"/>
      <c r="G30" s="38">
        <v>2500</v>
      </c>
      <c r="H30" s="45"/>
    </row>
    <row r="31" spans="1:8" ht="15.75">
      <c r="A31" s="22"/>
      <c r="B31" s="15"/>
      <c r="C31" s="15"/>
      <c r="D31" s="15"/>
      <c r="E31" s="26" t="s">
        <v>30</v>
      </c>
      <c r="G31" s="27" t="s">
        <v>31</v>
      </c>
      <c r="H31" s="40"/>
    </row>
    <row r="32" spans="1:8" ht="15.75">
      <c r="A32" s="21">
        <v>11</v>
      </c>
      <c r="B32" s="11" t="s">
        <v>32</v>
      </c>
      <c r="C32" s="15"/>
      <c r="D32" s="15"/>
      <c r="E32" s="16">
        <f>F25/G30</f>
        <v>23.4924</v>
      </c>
      <c r="F32" s="28"/>
      <c r="G32" s="16">
        <f>(G26+G27)/G30+E32</f>
        <v>25.1244</v>
      </c>
      <c r="H32" s="40"/>
    </row>
    <row r="33" spans="1:8" ht="15.75">
      <c r="A33" s="22"/>
      <c r="B33" s="15"/>
      <c r="C33" s="15"/>
      <c r="D33" s="15"/>
      <c r="G33" s="16"/>
      <c r="H33" s="40"/>
    </row>
    <row r="34" spans="1:8" ht="15.75">
      <c r="A34" s="21">
        <v>12</v>
      </c>
      <c r="B34" s="11" t="s">
        <v>33</v>
      </c>
      <c r="C34" s="15"/>
      <c r="D34" s="15"/>
      <c r="G34" s="16">
        <f>SUM(G13:G24)</f>
        <v>32895</v>
      </c>
      <c r="H34" s="40"/>
    </row>
    <row r="35" spans="1:8" ht="12.75">
      <c r="A35" s="22"/>
      <c r="G35" s="16"/>
      <c r="H35" s="40"/>
    </row>
    <row r="36" spans="1:8" ht="15.75">
      <c r="A36" s="22"/>
      <c r="B36" s="11" t="s">
        <v>42</v>
      </c>
      <c r="C36" s="15"/>
      <c r="D36" s="15"/>
      <c r="E36" s="11"/>
      <c r="F36" s="29">
        <f>E48</f>
        <v>0.6166</v>
      </c>
      <c r="G36" s="29">
        <f>F48</f>
        <v>0.3145</v>
      </c>
      <c r="H36" s="40"/>
    </row>
    <row r="37" spans="1:8" ht="15.75">
      <c r="A37" s="21">
        <v>13</v>
      </c>
      <c r="B37" s="11" t="s">
        <v>35</v>
      </c>
      <c r="C37" s="15"/>
      <c r="D37" s="15"/>
      <c r="F37" s="30">
        <f>G34/(1-F36)</f>
        <v>85798.1220657277</v>
      </c>
      <c r="G37" s="30">
        <f>G34/(1-G36)</f>
        <v>47986.870897155364</v>
      </c>
      <c r="H37" s="40"/>
    </row>
    <row r="38" spans="1:8" ht="15.75">
      <c r="A38" s="21">
        <v>14</v>
      </c>
      <c r="B38" s="11" t="s">
        <v>36</v>
      </c>
      <c r="C38" s="15"/>
      <c r="D38" s="15"/>
      <c r="E38" s="15"/>
      <c r="F38" s="30">
        <f>F37-G34</f>
        <v>52903.1220657277</v>
      </c>
      <c r="G38" s="30">
        <f>G37-G34</f>
        <v>15091.870897155364</v>
      </c>
      <c r="H38" s="40"/>
    </row>
    <row r="39" spans="1:8" ht="12.75">
      <c r="A39" s="22"/>
      <c r="G39" s="16"/>
      <c r="H39" s="40"/>
    </row>
    <row r="40" spans="1:8" ht="15.75">
      <c r="A40" s="21">
        <v>15</v>
      </c>
      <c r="B40" s="11" t="s">
        <v>45</v>
      </c>
      <c r="C40" s="15"/>
      <c r="D40" s="15"/>
      <c r="E40" s="15"/>
      <c r="F40" s="30">
        <f>G28+F38</f>
        <v>115714.1220657277</v>
      </c>
      <c r="G40" s="30">
        <f>G28+G38</f>
        <v>77902.87089715537</v>
      </c>
      <c r="H40" s="40"/>
    </row>
    <row r="41" spans="1:8" ht="15.75">
      <c r="A41" s="21">
        <v>16</v>
      </c>
      <c r="B41" s="11" t="s">
        <v>37</v>
      </c>
      <c r="C41" s="15"/>
      <c r="D41" s="15"/>
      <c r="E41" s="15"/>
      <c r="F41" s="16">
        <f>F40/G30</f>
        <v>46.28564882629108</v>
      </c>
      <c r="G41" s="16">
        <f>G40/G30</f>
        <v>31.16114835886215</v>
      </c>
      <c r="H41" s="40"/>
    </row>
    <row r="42" spans="1:8" ht="12.75">
      <c r="A42" s="22"/>
      <c r="G42" s="16"/>
      <c r="H42" s="40"/>
    </row>
    <row r="43" spans="2:8" ht="15.75">
      <c r="B43" s="7" t="s">
        <v>43</v>
      </c>
      <c r="C43" s="26"/>
      <c r="D43" s="26"/>
      <c r="E43" s="9" t="s">
        <v>39</v>
      </c>
      <c r="F43" s="9" t="s">
        <v>40</v>
      </c>
      <c r="G43" s="16"/>
      <c r="H43" s="40"/>
    </row>
    <row r="44" spans="2:8" ht="15">
      <c r="B44" s="13" t="s">
        <v>48</v>
      </c>
      <c r="E44" s="19">
        <v>0.33</v>
      </c>
      <c r="F44" s="19">
        <v>0.15</v>
      </c>
      <c r="G44" s="16"/>
      <c r="H44" s="40"/>
    </row>
    <row r="45" spans="2:8" ht="15">
      <c r="B45" s="13" t="s">
        <v>47</v>
      </c>
      <c r="E45" s="19">
        <v>0.21</v>
      </c>
      <c r="F45" s="19">
        <v>0.0879</v>
      </c>
      <c r="G45" s="16"/>
      <c r="H45" s="40"/>
    </row>
    <row r="46" spans="2:8" ht="15">
      <c r="B46" s="13" t="s">
        <v>49</v>
      </c>
      <c r="E46" s="31">
        <v>0.0545</v>
      </c>
      <c r="F46" s="31">
        <v>0.0545</v>
      </c>
      <c r="G46" s="16"/>
      <c r="H46" s="40"/>
    </row>
    <row r="47" spans="2:8" ht="15">
      <c r="B47" s="13" t="s">
        <v>50</v>
      </c>
      <c r="E47" s="46">
        <v>0.0221</v>
      </c>
      <c r="F47" s="47">
        <v>0.0221</v>
      </c>
      <c r="G47" s="16"/>
      <c r="H47" s="40"/>
    </row>
    <row r="48" spans="3:8" ht="13.5" thickBot="1">
      <c r="C48" s="13" t="s">
        <v>41</v>
      </c>
      <c r="E48" s="32">
        <f>SUM(E44:E47)</f>
        <v>0.6166</v>
      </c>
      <c r="F48" s="33">
        <f>SUM(F44:F47)</f>
        <v>0.3145</v>
      </c>
      <c r="G48" s="16"/>
      <c r="H48" s="41"/>
    </row>
    <row r="49" ht="13.5" thickTop="1"/>
    <row r="50" spans="1:13" ht="51" customHeight="1">
      <c r="A50" s="65" t="s">
        <v>75</v>
      </c>
      <c r="B50" s="65"/>
      <c r="C50" s="65"/>
      <c r="D50" s="65"/>
      <c r="E50" s="65"/>
      <c r="F50" s="65"/>
      <c r="G50" s="65"/>
      <c r="H50" s="65"/>
      <c r="I50" s="59"/>
      <c r="J50" s="59"/>
      <c r="K50" s="59"/>
      <c r="L50" s="59"/>
      <c r="M50" s="59"/>
    </row>
    <row r="51" spans="1:13" ht="12.75">
      <c r="A51" s="66" t="s">
        <v>76</v>
      </c>
      <c r="B51" s="66"/>
      <c r="C51" s="66"/>
      <c r="D51" s="66"/>
      <c r="E51" s="66"/>
      <c r="F51" s="66"/>
      <c r="G51" s="66"/>
      <c r="H51" s="66"/>
      <c r="I51" s="60"/>
      <c r="J51" s="60"/>
      <c r="K51" s="60"/>
      <c r="L51" s="60"/>
      <c r="M51" s="60"/>
    </row>
  </sheetData>
  <sheetProtection/>
  <mergeCells count="5">
    <mergeCell ref="C10:E10"/>
    <mergeCell ref="C25:E25"/>
    <mergeCell ref="C28:F28"/>
    <mergeCell ref="A50:H50"/>
    <mergeCell ref="A51:H51"/>
  </mergeCells>
  <printOptions gridLines="1"/>
  <pageMargins left="0.75" right="0.75" top="1" bottom="1" header="0.5" footer="0.5"/>
  <pageSetup fitToHeight="1" fitToWidth="1" horizontalDpi="600" verticalDpi="600" orientation="portrait" scale="78"/>
  <drawing r:id="rId1"/>
</worksheet>
</file>

<file path=xl/worksheets/sheet3.xml><?xml version="1.0" encoding="utf-8"?>
<worksheet xmlns="http://schemas.openxmlformats.org/spreadsheetml/2006/main" xmlns:r="http://schemas.openxmlformats.org/officeDocument/2006/relationships">
  <sheetPr>
    <pageSetUpPr fitToPage="1"/>
  </sheetPr>
  <dimension ref="A62:M63"/>
  <sheetViews>
    <sheetView tabSelected="1" zoomScalePageLayoutView="0" workbookViewId="0" topLeftCell="A1">
      <selection activeCell="P62" sqref="P62"/>
    </sheetView>
  </sheetViews>
  <sheetFormatPr defaultColWidth="9.140625" defaultRowHeight="12.75"/>
  <sheetData>
    <row r="62" spans="1:13" ht="44.25" customHeight="1">
      <c r="A62" s="65" t="s">
        <v>75</v>
      </c>
      <c r="B62" s="65"/>
      <c r="C62" s="65"/>
      <c r="D62" s="65"/>
      <c r="E62" s="65"/>
      <c r="F62" s="65"/>
      <c r="G62" s="65"/>
      <c r="H62" s="65"/>
      <c r="I62" s="65"/>
      <c r="J62" s="65"/>
      <c r="K62" s="65"/>
      <c r="L62" s="65"/>
      <c r="M62" s="65"/>
    </row>
    <row r="63" spans="1:13" ht="12.75">
      <c r="A63" s="66" t="s">
        <v>76</v>
      </c>
      <c r="B63" s="66"/>
      <c r="C63" s="66"/>
      <c r="D63" s="66"/>
      <c r="E63" s="66"/>
      <c r="F63" s="66"/>
      <c r="G63" s="66"/>
      <c r="H63" s="66"/>
      <c r="I63" s="66"/>
      <c r="J63" s="66"/>
      <c r="K63" s="66"/>
      <c r="L63" s="66"/>
      <c r="M63" s="66"/>
    </row>
  </sheetData>
  <sheetProtection/>
  <mergeCells count="2">
    <mergeCell ref="A62:M62"/>
    <mergeCell ref="A63:M63"/>
  </mergeCells>
  <printOptions/>
  <pageMargins left="0.75" right="0.75" top="1" bottom="1" header="0.5" footer="0.5"/>
  <pageSetup fitToHeight="1" fitToWidth="1" horizontalDpi="600" verticalDpi="600" orientation="portrait" scale="78"/>
  <headerFooter alignWithMargins="0">
    <oddFooter>&amp;L&amp;F&amp;RCopyright  2002 Wittman Consulting Services</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Dick Wittman</dc:creator>
  <cp:keywords/>
  <dc:description/>
  <cp:lastModifiedBy>nicka</cp:lastModifiedBy>
  <cp:lastPrinted>2007-11-28T18:41:16Z</cp:lastPrinted>
  <dcterms:created xsi:type="dcterms:W3CDTF">2000-06-01T05:08:27Z</dcterms:created>
  <dcterms:modified xsi:type="dcterms:W3CDTF">2023-08-29T18:20:51Z</dcterms:modified>
  <cp:category/>
  <cp:version/>
  <cp:contentType/>
  <cp:contentStatus/>
</cp:coreProperties>
</file>